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Sheet1!$B$2:$O$47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<sst xmlns="http://schemas.openxmlformats.org/spreadsheetml/2006/main" count="93" uniqueCount="81">
  <si>
    <r>
      <rPr>
        <sz val="22"/>
        <color rgb="FF000000"/>
        <rFont val="Calibri"/>
        <family val="2"/>
        <charset val="1"/>
      </rPr>
      <t xml:space="preserve">      </t>
    </r>
    <r>
      <rPr>
        <sz val="11"/>
        <color theme="1"/>
        <rFont val="Calibri"/>
        <family val="2"/>
        <charset val="1"/>
      </rPr>
      <t xml:space="preserve">                      </t>
    </r>
  </si>
  <si>
    <t xml:space="preserve">Subject Property Address:</t>
  </si>
  <si>
    <t xml:space="preserve">246 Eighth Avenue</t>
  </si>
  <si>
    <t xml:space="preserve">Estimated Gross Expenses Yr:</t>
  </si>
  <si>
    <t xml:space="preserve">Estimated Property Values:</t>
  </si>
  <si>
    <t xml:space="preserve">Annual Depreciation:</t>
  </si>
  <si>
    <t xml:space="preserve">Property Taxes</t>
  </si>
  <si>
    <t xml:space="preserve">Land:</t>
  </si>
  <si>
    <t xml:space="preserve">N/A</t>
  </si>
  <si>
    <t xml:space="preserve">Insurance (Wind-Hail-HO)</t>
  </si>
  <si>
    <t xml:space="preserve">Improvements:</t>
  </si>
  <si>
    <t xml:space="preserve">/ 27.5</t>
  </si>
  <si>
    <t xml:space="preserve">=</t>
  </si>
  <si>
    <t xml:space="preserve">Flood Insurance </t>
  </si>
  <si>
    <t xml:space="preserve">Furnish, etc:</t>
  </si>
  <si>
    <t xml:space="preserve">/ 7.0</t>
  </si>
  <si>
    <t xml:space="preserve">Electricity</t>
  </si>
  <si>
    <t xml:space="preserve">Price:</t>
  </si>
  <si>
    <t xml:space="preserve">Depreciation</t>
  </si>
  <si>
    <t xml:space="preserve">*</t>
  </si>
  <si>
    <t xml:space="preserve">Gas / Propane</t>
  </si>
  <si>
    <t xml:space="preserve">Cable-Phone-Internet</t>
  </si>
  <si>
    <t xml:space="preserve">Estimated Gross Income / Yr:</t>
  </si>
  <si>
    <t xml:space="preserve">Landscaping Maintenance</t>
  </si>
  <si>
    <t xml:space="preserve">Seasonal Income</t>
  </si>
  <si>
    <t xml:space="preserve">Water &amp; Sewer</t>
  </si>
  <si>
    <t xml:space="preserve">Pre/Post Season Income</t>
  </si>
  <si>
    <t xml:space="preserve">Pool / Spa (16 weeks)</t>
  </si>
  <si>
    <t xml:space="preserve">Off-Season Income</t>
  </si>
  <si>
    <t xml:space="preserve">Special Assessments</t>
  </si>
  <si>
    <t xml:space="preserve">NA</t>
  </si>
  <si>
    <t xml:space="preserve">Other Weeks</t>
  </si>
  <si>
    <t xml:space="preserve">Maintenance / Reserve</t>
  </si>
  <si>
    <t xml:space="preserve">Gross Rental Income</t>
  </si>
  <si>
    <t xml:space="preserve">Association Dues</t>
  </si>
  <si>
    <r>
      <rPr>
        <sz val="8.5"/>
        <color theme="1"/>
        <rFont val="Cambria"/>
        <family val="1"/>
        <charset val="1"/>
      </rPr>
      <t xml:space="preserve">Owner Used Weeks </t>
    </r>
    <r>
      <rPr>
        <sz val="7"/>
        <color theme="1"/>
        <rFont val="Cambria"/>
        <family val="1"/>
        <charset val="1"/>
      </rPr>
      <t xml:space="preserve">(add back)</t>
    </r>
  </si>
  <si>
    <t xml:space="preserve">Linens </t>
  </si>
  <si>
    <t xml:space="preserve">Gross Operating Income</t>
  </si>
  <si>
    <t xml:space="preserve">Miscellaneous:</t>
  </si>
  <si>
    <t xml:space="preserve">Less Total Gross Expenses</t>
  </si>
  <si>
    <t xml:space="preserve">MGT Fee</t>
  </si>
  <si>
    <t xml:space="preserve">Gross Expenses</t>
  </si>
  <si>
    <t xml:space="preserve">Net Operating Income</t>
  </si>
  <si>
    <t xml:space="preserve">Financial Data:</t>
  </si>
  <si>
    <t xml:space="preserve">Purchase Price of Property</t>
  </si>
  <si>
    <t xml:space="preserve">       Loan to Value - LTV</t>
  </si>
  <si>
    <t xml:space="preserve">Mortgage Amount</t>
  </si>
  <si>
    <t xml:space="preserve">       % Down Payment</t>
  </si>
  <si>
    <t xml:space="preserve">Down Payment</t>
  </si>
  <si>
    <t xml:space="preserve">       Interest Rate</t>
  </si>
  <si>
    <t xml:space="preserve">Monthly Pmt (P&amp;I)</t>
  </si>
  <si>
    <t xml:space="preserve">       Loan Term (months)</t>
  </si>
  <si>
    <t xml:space="preserve">Total Annual Payments </t>
  </si>
  <si>
    <t xml:space="preserve">   Tax Bracket</t>
  </si>
  <si>
    <t xml:space="preserve">Less Annual Expenses</t>
  </si>
  <si>
    <r>
      <rPr>
        <b val="true"/>
        <sz val="8"/>
        <rFont val="Cambria"/>
        <family val="1"/>
        <charset val="1"/>
      </rPr>
      <t xml:space="preserve">Net Income </t>
    </r>
    <r>
      <rPr>
        <b val="true"/>
        <sz val="7"/>
        <rFont val="Cambria"/>
        <family val="1"/>
        <charset val="1"/>
      </rPr>
      <t xml:space="preserve">(before deprec.)</t>
    </r>
  </si>
  <si>
    <t xml:space="preserve">Tax Savings from Depreciation</t>
  </si>
  <si>
    <r>
      <rPr>
        <b val="true"/>
        <sz val="12"/>
        <color theme="1" tint="0.4999"/>
        <rFont val="Cambria"/>
        <family val="1"/>
        <charset val="1"/>
      </rPr>
      <t xml:space="preserve">Tim Lancsek, </t>
    </r>
    <r>
      <rPr>
        <b val="true"/>
        <sz val="8"/>
        <color theme="1" tint="0.4999"/>
        <rFont val="Cambria"/>
        <family val="1"/>
        <charset val="1"/>
      </rPr>
      <t xml:space="preserve">Broker | Owner</t>
    </r>
  </si>
  <si>
    <r>
      <rPr>
        <b val="true"/>
        <sz val="8"/>
        <rFont val="Cambria"/>
        <family val="1"/>
        <charset val="1"/>
      </rPr>
      <t xml:space="preserve">Annual Cashflow</t>
    </r>
    <r>
      <rPr>
        <b val="true"/>
        <sz val="8.5"/>
        <rFont val="Cambria"/>
        <family val="1"/>
        <charset val="1"/>
      </rPr>
      <t xml:space="preserve"> </t>
    </r>
    <r>
      <rPr>
        <b val="true"/>
        <sz val="7"/>
        <rFont val="Cambria"/>
        <family val="1"/>
        <charset val="1"/>
      </rPr>
      <t xml:space="preserve">(w/deprec.)</t>
    </r>
  </si>
  <si>
    <t xml:space="preserve">252-619-6089</t>
  </si>
  <si>
    <t xml:space="preserve">Estimated Closing Costs:</t>
  </si>
  <si>
    <t xml:space="preserve">General Contractor Inspection</t>
  </si>
  <si>
    <t xml:space="preserve">Prop. Tax 1 Yr + Escrow of &gt;</t>
  </si>
  <si>
    <t xml:space="preserve">HVAC Inspect</t>
  </si>
  <si>
    <t xml:space="preserve"># units</t>
  </si>
  <si>
    <t xml:space="preserve">Appraisal Fee</t>
  </si>
  <si>
    <t xml:space="preserve">Attorneys Closing Fee</t>
  </si>
  <si>
    <t xml:space="preserve">Loan Origination Expense</t>
  </si>
  <si>
    <t xml:space="preserve">Pest / Termite Inspection</t>
  </si>
  <si>
    <t xml:space="preserve">Title Ins. - $2 per $1000 of price</t>
  </si>
  <si>
    <t xml:space="preserve">Septic Inspection / Pump</t>
  </si>
  <si>
    <t xml:space="preserve">Flood Ins. 1 Yr + Escrow of &gt;</t>
  </si>
  <si>
    <t xml:space="preserve">Home / Property Inspection</t>
  </si>
  <si>
    <t xml:space="preserve">Prop. Ins. 1 Yr + Escrow of &gt;</t>
  </si>
  <si>
    <t xml:space="preserve">Pool / Tot Tub Inspection</t>
  </si>
  <si>
    <t xml:space="preserve">Elevation Certificate (for flood ins.)</t>
  </si>
  <si>
    <t xml:space="preserve">Roof Inspection</t>
  </si>
  <si>
    <t xml:space="preserve">Land / As-Built Survey</t>
  </si>
  <si>
    <t xml:space="preserve">Elevator Inspection</t>
  </si>
  <si>
    <t xml:space="preserve">Other Miscellaneous Closing Costs</t>
  </si>
  <si>
    <t xml:space="preserve">Total Closing Costs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</si>
</sst>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"/>
    <numFmt numFmtId="166" formatCode="\$#,##0_);&quot;($&quot;#,##0\)"/>
    <numFmt numFmtId="167" formatCode="@"/>
    <numFmt numFmtId="168" formatCode="0.0%"/>
    <numFmt numFmtId="169" formatCode="_(\$* #,##0.00_);_(\$* \(#,##0.00\);_(\$* \-??_);_(@_)"/>
    <numFmt numFmtId="170" formatCode="0%"/>
    <numFmt numFmtId="171" formatCode="0"/>
    <numFmt numFmtId="172" formatCode="\$#,##0_);[RED]&quot;($&quot;#,##0\)"/>
  </numFmts>
  <fonts count="4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2"/>
      <color rgb="FF000000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b val="true"/>
      <sz val="16"/>
      <color theme="4" tint="-0.25"/>
      <name val="Cambria"/>
      <family val="1"/>
      <charset val="1"/>
    </font>
    <font>
      <b val="true"/>
      <sz val="20"/>
      <name val="Cambria"/>
      <family val="1"/>
      <charset val="1"/>
    </font>
    <font>
      <b val="true"/>
      <sz val="11"/>
      <color theme="1"/>
      <name val="Cambria"/>
      <family val="1"/>
      <charset val="1"/>
    </font>
    <font>
      <b val="true"/>
      <sz val="11"/>
      <color rgb="FF437FC1"/>
      <name val="Cambria"/>
      <family val="1"/>
      <charset val="1"/>
    </font>
    <font>
      <b val="true"/>
      <sz val="12"/>
      <name val="Joanna MT"/>
      <family val="1"/>
      <charset val="1"/>
    </font>
    <font>
      <b val="true"/>
      <sz val="6"/>
      <color theme="4" tint="-0.25"/>
      <name val="Cambria"/>
      <family val="1"/>
      <charset val="1"/>
    </font>
    <font>
      <sz val="8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sz val="8"/>
      <name val="Times New Roman"/>
      <family val="1"/>
      <charset val="1"/>
    </font>
    <font>
      <b val="true"/>
      <sz val="11"/>
      <name val="Cambria"/>
      <family val="1"/>
      <charset val="1"/>
    </font>
    <font>
      <sz val="12"/>
      <name val="Cambria"/>
      <family val="1"/>
      <charset val="1"/>
    </font>
    <font>
      <b val="true"/>
      <sz val="12"/>
      <name val="Cambria"/>
      <family val="1"/>
      <charset val="1"/>
    </font>
    <font>
      <sz val="8.5"/>
      <name val="Cambria"/>
      <family val="1"/>
      <charset val="1"/>
    </font>
    <font>
      <b val="true"/>
      <sz val="8.5"/>
      <color theme="4" tint="-0.25"/>
      <name val="Cambria"/>
      <family val="1"/>
      <charset val="1"/>
    </font>
    <font>
      <sz val="8"/>
      <name val="Cambria"/>
      <family val="1"/>
      <charset val="1"/>
    </font>
    <font>
      <b val="true"/>
      <sz val="8.5"/>
      <name val="Cambria"/>
      <family val="1"/>
      <charset val="1"/>
    </font>
    <font>
      <sz val="12"/>
      <name val="Joanna MT"/>
      <family val="1"/>
      <charset val="1"/>
    </font>
    <font>
      <sz val="8.5"/>
      <color theme="1"/>
      <name val="Cambria"/>
      <family val="1"/>
      <charset val="1"/>
    </font>
    <font>
      <i val="true"/>
      <sz val="8.5"/>
      <color theme="1"/>
      <name val="Cambria"/>
      <family val="1"/>
      <charset val="1"/>
    </font>
    <font>
      <b val="true"/>
      <sz val="8.5"/>
      <color theme="1"/>
      <name val="Cambria"/>
      <family val="1"/>
      <charset val="1"/>
    </font>
    <font>
      <sz val="7"/>
      <color theme="1"/>
      <name val="Cambria"/>
      <family val="1"/>
      <charset val="1"/>
    </font>
    <font>
      <sz val="8.5"/>
      <color rgb="FF0000FF"/>
      <name val="Cambria"/>
      <family val="1"/>
      <charset val="1"/>
    </font>
    <font>
      <b val="true"/>
      <sz val="8.5"/>
      <color rgb="FF366092"/>
      <name val="Cambria"/>
      <family val="1"/>
      <charset val="1"/>
    </font>
    <font>
      <sz val="8.5"/>
      <color rgb="FF0033CC"/>
      <name val="Cambria"/>
      <family val="1"/>
      <charset val="1"/>
    </font>
    <font>
      <u val="single"/>
      <sz val="11"/>
      <color theme="10"/>
      <name val="Cambria"/>
      <family val="1"/>
      <charset val="1"/>
    </font>
    <font>
      <sz val="8.5"/>
      <color rgb="FF366092"/>
      <name val="Cambria"/>
      <family val="1"/>
      <charset val="1"/>
    </font>
    <font>
      <u val="single"/>
      <sz val="10"/>
      <color theme="10"/>
      <name val="Cambria"/>
      <family val="1"/>
      <charset val="1"/>
    </font>
    <font>
      <b val="true"/>
      <sz val="8"/>
      <name val="Cambria"/>
      <family val="1"/>
      <charset val="1"/>
    </font>
    <font>
      <b val="true"/>
      <sz val="8"/>
      <color theme="4" tint="-0.25"/>
      <name val="Cambria"/>
      <family val="1"/>
      <charset val="1"/>
    </font>
    <font>
      <b val="true"/>
      <sz val="7"/>
      <name val="Cambria"/>
      <family val="1"/>
      <charset val="1"/>
    </font>
    <font>
      <sz val="6"/>
      <name val="Cambria"/>
      <family val="1"/>
      <charset val="1"/>
    </font>
    <font>
      <b val="true"/>
      <sz val="12"/>
      <color rgb="FFCC0000"/>
      <name val="Cambria"/>
      <family val="1"/>
      <charset val="1"/>
    </font>
    <font>
      <b val="true"/>
      <sz val="12"/>
      <color theme="1" tint="0.4999"/>
      <name val="Cambria"/>
      <family val="1"/>
      <charset val="1"/>
    </font>
    <font>
      <b val="true"/>
      <sz val="8"/>
      <color theme="1" tint="0.4999"/>
      <name val="Cambria"/>
      <family val="1"/>
      <charset val="1"/>
    </font>
    <font>
      <b val="true"/>
      <sz val="5"/>
      <color rgb="FFA50021"/>
      <name val="Cambria"/>
      <family val="1"/>
      <charset val="1"/>
    </font>
    <font>
      <sz val="10"/>
      <name val="Cambria"/>
      <family val="1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sz val="7"/>
      <color theme="1"/>
      <name val="Calibri"/>
      <family val="2"/>
      <charset val="1"/>
    </font>
    <font>
      <sz val="8.5"/>
      <color rgb="FFA50021"/>
      <name val="Cambria"/>
      <family val="1"/>
      <charset val="1"/>
    </font>
    <font>
      <b val="true"/>
      <sz val="10"/>
      <color theme="1"/>
      <name val="Cambria"/>
      <family val="1"/>
      <charset val="1"/>
    </font>
    <font>
      <b val="true"/>
      <sz val="7"/>
      <color theme="1"/>
      <name val="Cambria"/>
      <family val="1"/>
      <charset val="1"/>
    </font>
    <font>
      <b val="true"/>
      <sz val="8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7999"/>
        <bgColor rgb="FFF8F8F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8F8F8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>
        <color rgb="FFF8F8F8"/>
      </left>
      <right style="thin">
        <color rgb="FFF8F8F8"/>
      </right>
      <top style="thin">
        <color rgb="FFF8F8F8"/>
      </top>
      <bottom style="thin">
        <color rgb="FFF8F8F8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2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1" fillId="2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9" fillId="2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8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1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2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2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1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4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1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7" fontId="18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8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9" fillId="2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30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1" fillId="2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2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2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5" fillId="2" borderId="0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4" borderId="4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21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1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4" borderId="4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19" fillId="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1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3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8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1" fontId="19" fillId="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8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23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1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4" borderId="4" xfId="0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2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34" fillId="4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0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1" fillId="3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7" fillId="2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0" xfId="2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38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0" fillId="2" borderId="0" xfId="0" applyFont="true" applyBorder="true" applyAlignment="true" applyProtection="true">
      <alignment horizontal="left" vertical="top" textRotation="0" wrapText="false" indent="12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8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23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31" fillId="2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2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3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23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8" fillId="2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4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2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4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5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7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8" xfId="0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top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4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48" fillId="4" borderId="1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A50021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8F8F8"/>
      <rgbColor rgb="FFCCFFFF"/>
      <rgbColor rgb="FF660066"/>
      <rgbColor rgb="FFFF8080"/>
      <rgbColor rgb="FF366092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BF1DE"/>
      <rgbColor rgb="FFFFFF99"/>
      <rgbColor rgb="FF99CCFF"/>
      <rgbColor rgb="FFFF99CC"/>
      <rgbColor rgb="FFCC99FF"/>
      <rgbColor rgb="FFFFCC99"/>
      <rgbColor rgb="FF437FC1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46440</xdr:colOff>
      <xdr:row>2</xdr:row>
      <xdr:rowOff>16920</xdr:rowOff>
    </xdr:from>
    <xdr:to>
      <xdr:col>3</xdr:col>
      <xdr:colOff>700200</xdr:colOff>
      <xdr:row>3</xdr:row>
      <xdr:rowOff>46080</xdr:rowOff>
    </xdr:to>
    <xdr:pic>
      <xdr:nvPicPr>
        <xdr:cNvPr id="0" name="Picture 4" descr=""/>
        <xdr:cNvPicPr/>
      </xdr:nvPicPr>
      <xdr:blipFill>
        <a:blip r:embed="rId1"/>
        <a:stretch/>
      </xdr:blipFill>
      <xdr:spPr>
        <a:xfrm>
          <a:off x="1092960" y="340920"/>
          <a:ext cx="1308240" cy="445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0</xdr:colOff>
      <xdr:row>29</xdr:row>
      <xdr:rowOff>129600</xdr:rowOff>
    </xdr:from>
    <xdr:to>
      <xdr:col>8</xdr:col>
      <xdr:colOff>717840</xdr:colOff>
      <xdr:row>31</xdr:row>
      <xdr:rowOff>155160</xdr:rowOff>
    </xdr:to>
    <xdr:pic>
      <xdr:nvPicPr>
        <xdr:cNvPr id="1" name="Picture 8" descr=""/>
        <xdr:cNvPicPr/>
      </xdr:nvPicPr>
      <xdr:blipFill>
        <a:blip r:embed="rId2"/>
        <a:stretch/>
      </xdr:blipFill>
      <xdr:spPr>
        <a:xfrm>
          <a:off x="3713400" y="6242040"/>
          <a:ext cx="1532520" cy="444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11</xdr:col>
      <xdr:colOff>48240</xdr:colOff>
      <xdr:row>22</xdr:row>
      <xdr:rowOff>31680</xdr:rowOff>
    </xdr:from>
    <xdr:to>
      <xdr:col>13</xdr:col>
      <xdr:colOff>568080</xdr:colOff>
      <xdr:row>28</xdr:row>
      <xdr:rowOff>171720</xdr:rowOff>
    </xdr:to>
    <xdr:pic>
      <xdr:nvPicPr>
        <xdr:cNvPr id="2" name="Image 1" descr=""/>
        <xdr:cNvPicPr/>
      </xdr:nvPicPr>
      <xdr:blipFill>
        <a:blip r:embed="rId3"/>
        <a:stretch/>
      </xdr:blipFill>
      <xdr:spPr>
        <a:xfrm>
          <a:off x="6089760" y="4677480"/>
          <a:ext cx="1433520" cy="1397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X1048576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selection pane="topLeft" activeCell="L3" activeCellId="0" sqref="L3"/>
    </sheetView>
  </sheetViews>
  <sheetFormatPr defaultColWidth="8.59765625" defaultRowHeight="14.25" zeroHeight="false" outlineLevelRow="0" outlineLevelCol="0"/>
  <cols>
    <col collapsed="false" customWidth="true" hidden="false" outlineLevel="0" max="1" min="1" style="1" width="9.54"/>
    <col collapsed="false" customWidth="true" hidden="false" outlineLevel="0" max="2" min="2" style="1" width="3.54"/>
    <col collapsed="false" customWidth="true" hidden="false" outlineLevel="0" max="3" min="3" style="1" width="8.18"/>
    <col collapsed="false" customWidth="true" hidden="false" outlineLevel="0" max="4" min="4" style="1" width="10.45"/>
    <col collapsed="false" customWidth="true" hidden="false" outlineLevel="0" max="5" min="5" style="1" width="12.01"/>
    <col collapsed="false" customWidth="true" hidden="false" outlineLevel="0" max="6" min="6" style="1" width="2.69"/>
    <col collapsed="false" customWidth="true" hidden="false" outlineLevel="0" max="7" min="7" style="1" width="7.45"/>
    <col collapsed="false" customWidth="true" hidden="false" outlineLevel="0" max="8" min="8" style="1" width="2.73"/>
    <col collapsed="false" customWidth="true" hidden="false" outlineLevel="0" max="9" min="9" style="1" width="9.73"/>
    <col collapsed="false" customWidth="true" hidden="false" outlineLevel="0" max="10" min="10" style="1" width="6.18"/>
    <col collapsed="false" customWidth="true" hidden="false" outlineLevel="0" max="11" min="11" style="1" width="3"/>
    <col collapsed="false" customWidth="true" hidden="false" outlineLevel="0" max="12" min="12" style="1" width="5.88"/>
    <col collapsed="false" customWidth="true" hidden="false" outlineLevel="0" max="13" min="13" style="1" width="5.54"/>
    <col collapsed="false" customWidth="true" hidden="false" outlineLevel="0" max="14" min="14" style="1" width="7.76"/>
    <col collapsed="false" customWidth="true" hidden="false" outlineLevel="0" max="15" min="15" style="2" width="3.92"/>
    <col collapsed="false" customWidth="true" hidden="false" outlineLevel="0" max="25" min="16" style="2" width="10.16"/>
    <col collapsed="false" customWidth="false" hidden="false" outlineLevel="0" max="52" min="26" style="2" width="8.59"/>
  </cols>
  <sheetData>
    <row r="1" customFormat="false" ht="16.5" hidden="false" customHeight="true" outlineLevel="0" collapsed="false"/>
    <row r="2" customFormat="false" ht="9" hidden="false" customHeight="true" outlineLevel="0" collapsed="false">
      <c r="B2" s="3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customFormat="false" ht="32.8" hidden="false" customHeight="true" outlineLevel="0" collapsed="false">
      <c r="B3" s="6"/>
      <c r="C3" s="7"/>
      <c r="D3" s="7"/>
      <c r="E3" s="7"/>
      <c r="F3" s="8"/>
      <c r="G3" s="9" t="s">
        <v>1</v>
      </c>
      <c r="H3" s="9"/>
      <c r="I3" s="9"/>
      <c r="J3" s="9"/>
      <c r="K3" s="9"/>
      <c r="L3" s="10" t="s">
        <v>2</v>
      </c>
      <c r="M3" s="10"/>
      <c r="N3" s="10"/>
      <c r="O3" s="11"/>
      <c r="AA3" s="12"/>
    </row>
    <row r="4" customFormat="false" ht="16.5" hidden="false" customHeight="true" outlineLevel="0" collapsed="false">
      <c r="B4" s="6"/>
      <c r="C4" s="13"/>
      <c r="D4" s="13"/>
      <c r="E4" s="13"/>
      <c r="F4" s="14"/>
      <c r="G4" s="15"/>
      <c r="H4" s="15"/>
      <c r="I4" s="15"/>
      <c r="J4" s="15"/>
      <c r="K4" s="15"/>
      <c r="L4" s="15"/>
      <c r="M4" s="15"/>
      <c r="N4" s="15"/>
      <c r="O4" s="16"/>
    </row>
    <row r="5" customFormat="false" ht="16.5" hidden="false" customHeight="true" outlineLevel="0" collapsed="false">
      <c r="B5" s="6"/>
      <c r="C5" s="17" t="s">
        <v>3</v>
      </c>
      <c r="D5" s="18"/>
      <c r="E5" s="18"/>
      <c r="F5" s="14"/>
      <c r="G5" s="17" t="s">
        <v>4</v>
      </c>
      <c r="H5" s="19"/>
      <c r="I5" s="19"/>
      <c r="J5" s="19"/>
      <c r="K5" s="20"/>
      <c r="L5" s="17"/>
      <c r="M5" s="19"/>
      <c r="N5" s="21" t="s">
        <v>5</v>
      </c>
      <c r="O5" s="16"/>
    </row>
    <row r="6" customFormat="false" ht="16.5" hidden="false" customHeight="true" outlineLevel="0" collapsed="false">
      <c r="B6" s="6"/>
      <c r="C6" s="22" t="s">
        <v>6</v>
      </c>
      <c r="D6" s="23"/>
      <c r="E6" s="24" t="n">
        <v>5000</v>
      </c>
      <c r="F6" s="25"/>
      <c r="G6" s="22" t="s">
        <v>7</v>
      </c>
      <c r="H6" s="22"/>
      <c r="I6" s="26" t="n">
        <v>150000</v>
      </c>
      <c r="J6" s="22"/>
      <c r="K6" s="22"/>
      <c r="L6" s="27" t="s">
        <v>8</v>
      </c>
      <c r="M6" s="27"/>
      <c r="N6" s="27" t="s">
        <v>8</v>
      </c>
      <c r="O6" s="16"/>
    </row>
    <row r="7" customFormat="false" ht="16.5" hidden="false" customHeight="true" outlineLevel="0" collapsed="false">
      <c r="B7" s="6"/>
      <c r="C7" s="22" t="s">
        <v>9</v>
      </c>
      <c r="D7" s="23"/>
      <c r="E7" s="24" t="n">
        <v>2900</v>
      </c>
      <c r="F7" s="25"/>
      <c r="G7" s="28" t="s">
        <v>10</v>
      </c>
      <c r="H7" s="22"/>
      <c r="I7" s="26" t="n">
        <v>400000</v>
      </c>
      <c r="J7" s="22"/>
      <c r="K7" s="22"/>
      <c r="L7" s="27" t="s">
        <v>11</v>
      </c>
      <c r="M7" s="22" t="s">
        <v>12</v>
      </c>
      <c r="N7" s="29" t="n">
        <f aca="false">(I7/27.5)</f>
        <v>14545.4545454545</v>
      </c>
      <c r="O7" s="16"/>
    </row>
    <row r="8" customFormat="false" ht="16.5" hidden="false" customHeight="true" outlineLevel="0" collapsed="false">
      <c r="B8" s="6"/>
      <c r="C8" s="22" t="s">
        <v>13</v>
      </c>
      <c r="D8" s="23"/>
      <c r="E8" s="30" t="n">
        <v>700</v>
      </c>
      <c r="F8" s="18"/>
      <c r="G8" s="22" t="s">
        <v>14</v>
      </c>
      <c r="H8" s="22"/>
      <c r="I8" s="26" t="n">
        <v>18000</v>
      </c>
      <c r="J8" s="22"/>
      <c r="K8" s="22"/>
      <c r="L8" s="27" t="s">
        <v>15</v>
      </c>
      <c r="M8" s="22" t="s">
        <v>12</v>
      </c>
      <c r="N8" s="29" t="n">
        <f aca="false">(I8/7)</f>
        <v>2571.42857142857</v>
      </c>
      <c r="O8" s="31"/>
    </row>
    <row r="9" customFormat="false" ht="16.5" hidden="false" customHeight="true" outlineLevel="0" collapsed="false">
      <c r="B9" s="6"/>
      <c r="C9" s="22" t="s">
        <v>16</v>
      </c>
      <c r="D9" s="23"/>
      <c r="E9" s="24" t="n">
        <v>2800</v>
      </c>
      <c r="F9" s="32"/>
      <c r="G9" s="33" t="s">
        <v>17</v>
      </c>
      <c r="H9" s="34"/>
      <c r="I9" s="35" t="n">
        <f aca="false">SUM(I6:I8)</f>
        <v>568000</v>
      </c>
      <c r="J9" s="22"/>
      <c r="K9" s="36" t="s">
        <v>18</v>
      </c>
      <c r="L9" s="37"/>
      <c r="M9" s="34" t="s">
        <v>12</v>
      </c>
      <c r="N9" s="38" t="n">
        <f aca="false">SUM(N7:N8)</f>
        <v>17116.8831168831</v>
      </c>
      <c r="O9" s="16" t="s">
        <v>19</v>
      </c>
    </row>
    <row r="10" customFormat="false" ht="16.5" hidden="false" customHeight="true" outlineLevel="0" collapsed="false">
      <c r="B10" s="6"/>
      <c r="C10" s="39" t="s">
        <v>20</v>
      </c>
      <c r="D10" s="40"/>
      <c r="E10" s="24" t="n">
        <v>0</v>
      </c>
      <c r="F10" s="32"/>
      <c r="G10" s="25"/>
      <c r="H10" s="25"/>
      <c r="I10" s="25"/>
      <c r="J10" s="25"/>
      <c r="K10" s="25"/>
      <c r="L10" s="25"/>
      <c r="M10" s="25"/>
      <c r="N10" s="25"/>
      <c r="O10" s="16"/>
    </row>
    <row r="11" customFormat="false" ht="16.5" hidden="false" customHeight="true" outlineLevel="0" collapsed="false">
      <c r="B11" s="6"/>
      <c r="C11" s="22" t="s">
        <v>21</v>
      </c>
      <c r="D11" s="23"/>
      <c r="E11" s="24" t="n">
        <v>1200</v>
      </c>
      <c r="F11" s="32"/>
      <c r="G11" s="41" t="s">
        <v>22</v>
      </c>
      <c r="H11" s="18"/>
      <c r="I11" s="18"/>
      <c r="J11" s="18"/>
      <c r="K11" s="18"/>
      <c r="L11" s="18"/>
      <c r="M11" s="18"/>
      <c r="N11" s="42"/>
      <c r="O11" s="16"/>
    </row>
    <row r="12" customFormat="false" ht="16.5" hidden="false" customHeight="true" outlineLevel="0" collapsed="false">
      <c r="B12" s="6"/>
      <c r="C12" s="22" t="s">
        <v>23</v>
      </c>
      <c r="D12" s="23"/>
      <c r="E12" s="24" t="n">
        <v>1200</v>
      </c>
      <c r="F12" s="32"/>
      <c r="G12" s="22" t="s">
        <v>24</v>
      </c>
      <c r="H12" s="22"/>
      <c r="I12" s="22"/>
      <c r="J12" s="43" t="n">
        <v>65000</v>
      </c>
      <c r="K12" s="43"/>
      <c r="L12" s="44"/>
      <c r="M12" s="45" t="s">
        <v>12</v>
      </c>
      <c r="N12" s="29" t="n">
        <f aca="false">J12</f>
        <v>65000</v>
      </c>
      <c r="O12" s="16"/>
    </row>
    <row r="13" customFormat="false" ht="16.5" hidden="false" customHeight="true" outlineLevel="0" collapsed="false">
      <c r="B13" s="6"/>
      <c r="C13" s="22" t="s">
        <v>25</v>
      </c>
      <c r="D13" s="23"/>
      <c r="E13" s="24" t="n">
        <v>800</v>
      </c>
      <c r="F13" s="32"/>
      <c r="G13" s="22" t="s">
        <v>26</v>
      </c>
      <c r="H13" s="22"/>
      <c r="I13" s="22"/>
      <c r="J13" s="46" t="n">
        <v>0</v>
      </c>
      <c r="K13" s="47"/>
      <c r="L13" s="44"/>
      <c r="M13" s="45" t="s">
        <v>12</v>
      </c>
      <c r="N13" s="29" t="n">
        <f aca="false">J13+J12</f>
        <v>65000</v>
      </c>
      <c r="O13" s="16"/>
    </row>
    <row r="14" customFormat="false" ht="16.5" hidden="false" customHeight="true" outlineLevel="0" collapsed="false">
      <c r="B14" s="6"/>
      <c r="C14" s="22" t="s">
        <v>27</v>
      </c>
      <c r="D14" s="23"/>
      <c r="E14" s="24" t="n">
        <v>2500</v>
      </c>
      <c r="F14" s="32"/>
      <c r="G14" s="22" t="s">
        <v>28</v>
      </c>
      <c r="H14" s="22"/>
      <c r="I14" s="22"/>
      <c r="J14" s="46" t="n">
        <v>0</v>
      </c>
      <c r="K14" s="47"/>
      <c r="L14" s="44"/>
      <c r="M14" s="45" t="s">
        <v>12</v>
      </c>
      <c r="N14" s="29" t="n">
        <f aca="false">J14+J12+J13</f>
        <v>65000</v>
      </c>
      <c r="O14" s="16"/>
    </row>
    <row r="15" customFormat="false" ht="16.5" hidden="false" customHeight="true" outlineLevel="0" collapsed="false">
      <c r="B15" s="6"/>
      <c r="C15" s="22" t="s">
        <v>29</v>
      </c>
      <c r="D15" s="23"/>
      <c r="E15" s="30" t="s">
        <v>30</v>
      </c>
      <c r="F15" s="32"/>
      <c r="G15" s="22" t="s">
        <v>31</v>
      </c>
      <c r="H15" s="22"/>
      <c r="I15" s="22"/>
      <c r="J15" s="46" t="n">
        <v>0</v>
      </c>
      <c r="K15" s="47"/>
      <c r="L15" s="44"/>
      <c r="M15" s="22" t="s">
        <v>12</v>
      </c>
      <c r="N15" s="29" t="n">
        <f aca="false">N14+J15</f>
        <v>65000</v>
      </c>
      <c r="O15" s="16"/>
    </row>
    <row r="16" customFormat="false" ht="16.5" hidden="false" customHeight="true" outlineLevel="0" collapsed="false">
      <c r="B16" s="6"/>
      <c r="C16" s="22" t="s">
        <v>32</v>
      </c>
      <c r="D16" s="23"/>
      <c r="E16" s="24" t="n">
        <v>1500</v>
      </c>
      <c r="F16" s="32"/>
      <c r="G16" s="48" t="s">
        <v>33</v>
      </c>
      <c r="H16" s="49"/>
      <c r="I16" s="49"/>
      <c r="J16" s="37"/>
      <c r="K16" s="39"/>
      <c r="L16" s="44"/>
      <c r="M16" s="44" t="s">
        <v>12</v>
      </c>
      <c r="N16" s="50" t="n">
        <f aca="false">SUM(J12:J15)</f>
        <v>65000</v>
      </c>
      <c r="O16" s="16"/>
    </row>
    <row r="17" customFormat="false" ht="16.5" hidden="false" customHeight="true" outlineLevel="0" collapsed="false">
      <c r="B17" s="6"/>
      <c r="C17" s="22" t="s">
        <v>34</v>
      </c>
      <c r="D17" s="23"/>
      <c r="E17" s="30" t="s">
        <v>30</v>
      </c>
      <c r="F17" s="32"/>
      <c r="G17" s="39" t="s">
        <v>35</v>
      </c>
      <c r="H17" s="22"/>
      <c r="I17" s="22"/>
      <c r="J17" s="51"/>
      <c r="K17" s="39"/>
      <c r="L17" s="44"/>
      <c r="M17" s="52"/>
      <c r="N17" s="53" t="n">
        <v>1500</v>
      </c>
      <c r="O17" s="16"/>
    </row>
    <row r="18" customFormat="false" ht="16.5" hidden="false" customHeight="true" outlineLevel="0" collapsed="false">
      <c r="B18" s="6"/>
      <c r="C18" s="22" t="s">
        <v>36</v>
      </c>
      <c r="D18" s="54"/>
      <c r="E18" s="30" t="n">
        <v>1100</v>
      </c>
      <c r="F18" s="32"/>
      <c r="G18" s="33" t="s">
        <v>37</v>
      </c>
      <c r="H18" s="33"/>
      <c r="I18" s="34"/>
      <c r="J18" s="34"/>
      <c r="K18" s="39"/>
      <c r="L18" s="44"/>
      <c r="M18" s="52" t="s">
        <v>12</v>
      </c>
      <c r="N18" s="38" t="n">
        <f aca="false">N16+N17</f>
        <v>66500</v>
      </c>
      <c r="O18" s="16"/>
    </row>
    <row r="19" customFormat="false" ht="16.5" hidden="false" customHeight="true" outlineLevel="0" collapsed="false">
      <c r="B19" s="6"/>
      <c r="C19" s="22" t="s">
        <v>38</v>
      </c>
      <c r="D19" s="23"/>
      <c r="E19" s="24" t="n">
        <v>800</v>
      </c>
      <c r="F19" s="55"/>
      <c r="G19" s="22" t="s">
        <v>39</v>
      </c>
      <c r="H19" s="22"/>
      <c r="I19" s="22"/>
      <c r="J19" s="22"/>
      <c r="K19" s="39"/>
      <c r="L19" s="44"/>
      <c r="M19" s="22"/>
      <c r="N19" s="29" t="n">
        <f aca="false">(E21)</f>
        <v>30475</v>
      </c>
      <c r="O19" s="16"/>
    </row>
    <row r="20" customFormat="false" ht="16.5" hidden="false" customHeight="true" outlineLevel="0" collapsed="false">
      <c r="B20" s="6"/>
      <c r="C20" s="22" t="s">
        <v>40</v>
      </c>
      <c r="D20" s="56" t="n">
        <v>0.15</v>
      </c>
      <c r="E20" s="57" t="n">
        <f aca="false">(N18*D20)</f>
        <v>9975</v>
      </c>
      <c r="F20" s="32"/>
      <c r="G20" s="58"/>
      <c r="H20" s="58"/>
      <c r="I20" s="58"/>
      <c r="J20" s="58"/>
      <c r="K20" s="58"/>
      <c r="L20" s="58"/>
      <c r="M20" s="58"/>
      <c r="N20" s="58"/>
      <c r="O20" s="16"/>
    </row>
    <row r="21" customFormat="false" ht="16.5" hidden="false" customHeight="true" outlineLevel="0" collapsed="false">
      <c r="B21" s="6"/>
      <c r="C21" s="33" t="s">
        <v>41</v>
      </c>
      <c r="D21" s="34"/>
      <c r="E21" s="38" t="n">
        <f aca="false">SUM(E6:E20)</f>
        <v>30475</v>
      </c>
      <c r="F21" s="59"/>
      <c r="G21" s="33" t="s">
        <v>42</v>
      </c>
      <c r="H21" s="34"/>
      <c r="I21" s="34"/>
      <c r="J21" s="34"/>
      <c r="K21" s="39"/>
      <c r="L21" s="44"/>
      <c r="M21" s="22" t="s">
        <v>12</v>
      </c>
      <c r="N21" s="38" t="n">
        <f aca="false">(N18-N19)</f>
        <v>36025</v>
      </c>
      <c r="O21" s="16"/>
    </row>
    <row r="22" customFormat="false" ht="10.5" hidden="false" customHeight="true" outlineLevel="0" collapsed="false">
      <c r="B22" s="6"/>
      <c r="C22" s="25"/>
      <c r="D22" s="25"/>
      <c r="E22" s="25"/>
      <c r="F22" s="32"/>
      <c r="G22" s="25"/>
      <c r="H22" s="15"/>
      <c r="I22" s="15"/>
      <c r="J22" s="15"/>
      <c r="K22" s="15"/>
      <c r="L22" s="15"/>
      <c r="M22" s="15"/>
      <c r="N22" s="15"/>
      <c r="O22" s="16"/>
    </row>
    <row r="23" customFormat="false" ht="16.5" hidden="false" customHeight="true" outlineLevel="0" collapsed="false">
      <c r="B23" s="6"/>
      <c r="C23" s="60" t="s">
        <v>43</v>
      </c>
      <c r="D23" s="25"/>
      <c r="E23" s="25"/>
      <c r="F23" s="32"/>
      <c r="G23" s="61"/>
      <c r="H23" s="61"/>
      <c r="I23" s="61"/>
      <c r="J23" s="61"/>
      <c r="K23" s="61"/>
      <c r="L23" s="61"/>
      <c r="M23" s="61"/>
      <c r="N23" s="61"/>
      <c r="O23" s="16"/>
    </row>
    <row r="24" customFormat="false" ht="16.5" hidden="false" customHeight="true" outlineLevel="0" collapsed="false">
      <c r="B24" s="6"/>
      <c r="C24" s="22" t="s">
        <v>44</v>
      </c>
      <c r="D24" s="22"/>
      <c r="E24" s="62" t="n">
        <f aca="false">I9</f>
        <v>568000</v>
      </c>
      <c r="F24" s="63"/>
      <c r="G24" s="64" t="s">
        <v>45</v>
      </c>
      <c r="H24" s="65"/>
      <c r="I24" s="65"/>
      <c r="J24" s="66" t="n">
        <f aca="false">1-(J25)</f>
        <v>0.75</v>
      </c>
      <c r="K24" s="67"/>
      <c r="L24" s="65"/>
      <c r="M24" s="68"/>
      <c r="N24" s="69"/>
      <c r="O24" s="16"/>
    </row>
    <row r="25" customFormat="false" ht="16.5" hidden="false" customHeight="true" outlineLevel="0" collapsed="false">
      <c r="B25" s="6"/>
      <c r="C25" s="22" t="s">
        <v>46</v>
      </c>
      <c r="D25" s="22"/>
      <c r="E25" s="70" t="n">
        <f aca="false">J24*I9</f>
        <v>426000</v>
      </c>
      <c r="F25" s="25"/>
      <c r="G25" s="71" t="s">
        <v>47</v>
      </c>
      <c r="H25" s="68"/>
      <c r="I25" s="68"/>
      <c r="J25" s="72" t="n">
        <v>0.25</v>
      </c>
      <c r="K25" s="73"/>
      <c r="L25" s="74"/>
      <c r="M25" s="75"/>
      <c r="N25" s="76"/>
      <c r="O25" s="16"/>
    </row>
    <row r="26" customFormat="false" ht="16.5" hidden="false" customHeight="true" outlineLevel="0" collapsed="false">
      <c r="B26" s="6"/>
      <c r="C26" s="22" t="s">
        <v>48</v>
      </c>
      <c r="D26" s="22"/>
      <c r="E26" s="70" t="n">
        <f aca="false">J25*E24</f>
        <v>142000</v>
      </c>
      <c r="F26" s="25"/>
      <c r="G26" s="71" t="s">
        <v>49</v>
      </c>
      <c r="H26" s="68"/>
      <c r="I26" s="68"/>
      <c r="J26" s="77" t="n">
        <v>0.06</v>
      </c>
      <c r="K26" s="78"/>
      <c r="L26" s="79"/>
      <c r="M26" s="79"/>
      <c r="N26" s="76"/>
      <c r="O26" s="16"/>
    </row>
    <row r="27" customFormat="false" ht="16.5" hidden="false" customHeight="true" outlineLevel="0" collapsed="false">
      <c r="B27" s="6"/>
      <c r="C27" s="22" t="s">
        <v>50</v>
      </c>
      <c r="D27" s="22"/>
      <c r="E27" s="80" t="n">
        <f aca="false">PMT(J26/12,1*J27,E25)</f>
        <v>-2554.08523715073</v>
      </c>
      <c r="F27" s="25"/>
      <c r="G27" s="71" t="s">
        <v>51</v>
      </c>
      <c r="H27" s="68"/>
      <c r="I27" s="68"/>
      <c r="J27" s="81" t="n">
        <v>360</v>
      </c>
      <c r="K27" s="82"/>
      <c r="L27" s="74"/>
      <c r="M27" s="83"/>
      <c r="N27" s="84"/>
      <c r="O27" s="16"/>
    </row>
    <row r="28" customFormat="false" ht="16.5" hidden="false" customHeight="true" outlineLevel="0" collapsed="false">
      <c r="B28" s="6"/>
      <c r="C28" s="85" t="s">
        <v>52</v>
      </c>
      <c r="D28" s="85"/>
      <c r="E28" s="86" t="n">
        <f aca="false">(E27*12)</f>
        <v>-30649.0228458087</v>
      </c>
      <c r="F28" s="25"/>
      <c r="G28" s="87" t="s">
        <v>53</v>
      </c>
      <c r="H28" s="88"/>
      <c r="I28" s="88"/>
      <c r="J28" s="89" t="n">
        <v>0.32</v>
      </c>
      <c r="K28" s="88"/>
      <c r="L28" s="88"/>
      <c r="M28" s="88"/>
      <c r="N28" s="90"/>
      <c r="O28" s="16"/>
    </row>
    <row r="29" customFormat="false" ht="16.5" hidden="false" customHeight="true" outlineLevel="0" collapsed="false">
      <c r="B29" s="6"/>
      <c r="C29" s="22" t="s">
        <v>54</v>
      </c>
      <c r="D29" s="22"/>
      <c r="E29" s="91" t="n">
        <f aca="false">N21</f>
        <v>36025</v>
      </c>
      <c r="F29" s="25"/>
      <c r="G29" s="92"/>
      <c r="H29" s="93"/>
      <c r="I29" s="93"/>
      <c r="J29" s="93"/>
      <c r="K29" s="93"/>
      <c r="L29" s="93"/>
      <c r="M29" s="93"/>
      <c r="N29" s="94"/>
      <c r="O29" s="16"/>
    </row>
    <row r="30" customFormat="false" ht="16.5" hidden="false" customHeight="true" outlineLevel="0" collapsed="false">
      <c r="B30" s="6"/>
      <c r="C30" s="95" t="s">
        <v>55</v>
      </c>
      <c r="D30" s="34"/>
      <c r="E30" s="96" t="n">
        <f aca="false">(E28+E29)</f>
        <v>5375.9771541913</v>
      </c>
      <c r="F30" s="97"/>
      <c r="G30" s="25"/>
      <c r="H30" s="25"/>
      <c r="I30" s="25"/>
      <c r="J30" s="98"/>
      <c r="K30" s="98"/>
      <c r="L30" s="98"/>
      <c r="M30" s="98"/>
      <c r="N30" s="98"/>
      <c r="O30" s="16"/>
    </row>
    <row r="31" customFormat="false" ht="16.5" hidden="false" customHeight="true" outlineLevel="0" collapsed="false">
      <c r="B31" s="6"/>
      <c r="C31" s="99" t="s">
        <v>56</v>
      </c>
      <c r="D31" s="22"/>
      <c r="E31" s="86" t="n">
        <f aca="false">((E30-N9)*(J28))*-1</f>
        <v>3757.08990806138</v>
      </c>
      <c r="F31" s="97"/>
      <c r="G31" s="25"/>
      <c r="H31" s="25"/>
      <c r="I31" s="25"/>
      <c r="J31" s="100" t="s">
        <v>57</v>
      </c>
      <c r="K31" s="100"/>
      <c r="L31" s="100"/>
      <c r="M31" s="100"/>
      <c r="N31" s="100"/>
      <c r="O31" s="16"/>
    </row>
    <row r="32" customFormat="false" ht="16.5" hidden="false" customHeight="true" outlineLevel="0" collapsed="false">
      <c r="B32" s="6"/>
      <c r="C32" s="95" t="s">
        <v>58</v>
      </c>
      <c r="D32" s="34"/>
      <c r="E32" s="96" t="n">
        <f aca="false">E30+E31</f>
        <v>9133.06706225268</v>
      </c>
      <c r="F32" s="97"/>
      <c r="G32" s="25"/>
      <c r="H32" s="25"/>
      <c r="I32" s="25"/>
      <c r="J32" s="101" t="s">
        <v>59</v>
      </c>
      <c r="K32" s="101"/>
      <c r="L32" s="101"/>
      <c r="M32" s="101"/>
      <c r="N32" s="101"/>
      <c r="O32" s="16"/>
    </row>
    <row r="33" customFormat="false" ht="9" hidden="false" customHeight="true" outlineLevel="0" collapsed="false">
      <c r="B33" s="6"/>
      <c r="C33" s="25"/>
      <c r="D33" s="25"/>
      <c r="E33" s="25"/>
      <c r="F33" s="25"/>
      <c r="G33" s="25"/>
      <c r="H33" s="25"/>
      <c r="I33" s="102"/>
      <c r="J33" s="103"/>
      <c r="K33" s="103"/>
      <c r="L33" s="103"/>
      <c r="M33" s="103"/>
      <c r="N33" s="103"/>
      <c r="O33" s="16"/>
    </row>
    <row r="34" customFormat="false" ht="12.75" hidden="false" customHeight="true" outlineLevel="0" collapsed="false">
      <c r="B34" s="6"/>
      <c r="C34" s="104" t="s">
        <v>60</v>
      </c>
      <c r="D34" s="105"/>
      <c r="E34" s="105"/>
      <c r="F34" s="105"/>
      <c r="G34" s="105"/>
      <c r="H34" s="105"/>
      <c r="I34" s="106"/>
      <c r="J34" s="106"/>
      <c r="K34" s="106"/>
      <c r="L34" s="106"/>
      <c r="M34" s="106"/>
      <c r="N34" s="106"/>
      <c r="O34" s="16"/>
    </row>
    <row r="35" customFormat="false" ht="16.5" hidden="false" customHeight="true" outlineLevel="0" collapsed="false">
      <c r="B35" s="6"/>
      <c r="C35" s="22" t="s">
        <v>48</v>
      </c>
      <c r="D35" s="22"/>
      <c r="E35" s="39"/>
      <c r="F35" s="22"/>
      <c r="G35" s="45" t="n">
        <f aca="false">E26</f>
        <v>142000</v>
      </c>
      <c r="H35" s="25"/>
      <c r="I35" s="105"/>
      <c r="J35" s="22" t="s">
        <v>61</v>
      </c>
      <c r="K35" s="39"/>
      <c r="L35" s="39"/>
      <c r="M35" s="39"/>
      <c r="N35" s="53" t="n">
        <v>225</v>
      </c>
      <c r="O35" s="16"/>
    </row>
    <row r="36" customFormat="false" ht="16.5" hidden="false" customHeight="true" outlineLevel="0" collapsed="false">
      <c r="B36" s="6"/>
      <c r="C36" s="22" t="s">
        <v>62</v>
      </c>
      <c r="D36" s="39"/>
      <c r="E36" s="107" t="n">
        <v>0.25</v>
      </c>
      <c r="F36" s="39"/>
      <c r="G36" s="108" t="n">
        <f aca="false">E6 * (1 + E36)</f>
        <v>6250</v>
      </c>
      <c r="H36" s="109"/>
      <c r="I36" s="15"/>
      <c r="J36" s="28" t="s">
        <v>63</v>
      </c>
      <c r="K36" s="39"/>
      <c r="L36" s="110" t="s">
        <v>64</v>
      </c>
      <c r="M36" s="111" t="n">
        <v>3</v>
      </c>
      <c r="N36" s="108" t="n">
        <f aca="false">150*M36</f>
        <v>450</v>
      </c>
      <c r="O36" s="112"/>
    </row>
    <row r="37" customFormat="false" ht="16.5" hidden="false" customHeight="true" outlineLevel="0" collapsed="false">
      <c r="B37" s="6"/>
      <c r="C37" s="22" t="s">
        <v>65</v>
      </c>
      <c r="D37" s="85"/>
      <c r="E37" s="113"/>
      <c r="F37" s="85"/>
      <c r="G37" s="53" t="n">
        <v>700</v>
      </c>
      <c r="H37" s="14"/>
      <c r="I37" s="15"/>
      <c r="J37" s="22" t="s">
        <v>66</v>
      </c>
      <c r="K37" s="39"/>
      <c r="L37" s="39"/>
      <c r="M37" s="114"/>
      <c r="N37" s="53" t="n">
        <v>975</v>
      </c>
      <c r="O37" s="112"/>
    </row>
    <row r="38" customFormat="false" ht="16.5" hidden="false" customHeight="true" outlineLevel="0" collapsed="false">
      <c r="B38" s="6"/>
      <c r="C38" s="22" t="s">
        <v>67</v>
      </c>
      <c r="D38" s="39"/>
      <c r="E38" s="107" t="n">
        <v>0.01</v>
      </c>
      <c r="F38" s="39"/>
      <c r="G38" s="108" t="n">
        <f aca="false">E38*(E25+U55)</f>
        <v>4260</v>
      </c>
      <c r="H38" s="14"/>
      <c r="I38" s="15"/>
      <c r="J38" s="22" t="s">
        <v>68</v>
      </c>
      <c r="K38" s="39"/>
      <c r="L38" s="39"/>
      <c r="M38" s="114"/>
      <c r="N38" s="53" t="n">
        <v>150</v>
      </c>
      <c r="O38" s="115"/>
    </row>
    <row r="39" customFormat="false" ht="16.5" hidden="false" customHeight="true" outlineLevel="0" collapsed="false">
      <c r="B39" s="6"/>
      <c r="C39" s="22" t="s">
        <v>69</v>
      </c>
      <c r="D39" s="39"/>
      <c r="E39" s="116"/>
      <c r="F39" s="39"/>
      <c r="G39" s="108" t="n">
        <f aca="false">(I9/1000)*2</f>
        <v>1136</v>
      </c>
      <c r="H39" s="14"/>
      <c r="I39" s="15"/>
      <c r="J39" s="22" t="s">
        <v>70</v>
      </c>
      <c r="K39" s="39"/>
      <c r="L39" s="39"/>
      <c r="M39" s="114"/>
      <c r="N39" s="53" t="n">
        <v>450</v>
      </c>
      <c r="O39" s="117"/>
    </row>
    <row r="40" customFormat="false" ht="16.5" hidden="false" customHeight="true" outlineLevel="0" collapsed="false">
      <c r="B40" s="6"/>
      <c r="C40" s="22" t="s">
        <v>71</v>
      </c>
      <c r="D40" s="39"/>
      <c r="E40" s="107" t="n">
        <v>0.25</v>
      </c>
      <c r="F40" s="39"/>
      <c r="G40" s="118" t="n">
        <f aca="false">E8*(1+E40)</f>
        <v>875</v>
      </c>
      <c r="H40" s="14"/>
      <c r="I40" s="15"/>
      <c r="J40" s="22" t="s">
        <v>72</v>
      </c>
      <c r="K40" s="39"/>
      <c r="L40" s="39"/>
      <c r="M40" s="114"/>
      <c r="N40" s="53" t="n">
        <v>700</v>
      </c>
      <c r="O40" s="117"/>
    </row>
    <row r="41" customFormat="false" ht="16.5" hidden="false" customHeight="true" outlineLevel="0" collapsed="false">
      <c r="B41" s="6"/>
      <c r="C41" s="22" t="s">
        <v>73</v>
      </c>
      <c r="D41" s="39"/>
      <c r="E41" s="107" t="n">
        <v>0.25</v>
      </c>
      <c r="F41" s="39"/>
      <c r="G41" s="108" t="n">
        <f aca="false">E7*(1+E41)</f>
        <v>3625</v>
      </c>
      <c r="H41" s="14"/>
      <c r="I41" s="15"/>
      <c r="J41" s="39" t="s">
        <v>74</v>
      </c>
      <c r="K41" s="39"/>
      <c r="L41" s="39"/>
      <c r="M41" s="114"/>
      <c r="N41" s="53" t="n">
        <v>250</v>
      </c>
      <c r="O41" s="117"/>
    </row>
    <row r="42" customFormat="false" ht="16.5" hidden="false" customHeight="true" outlineLevel="0" collapsed="false">
      <c r="A42" s="119"/>
      <c r="B42" s="6"/>
      <c r="C42" s="22" t="s">
        <v>75</v>
      </c>
      <c r="D42" s="39"/>
      <c r="E42" s="120"/>
      <c r="F42" s="39"/>
      <c r="G42" s="121" t="n">
        <v>500</v>
      </c>
      <c r="H42" s="14"/>
      <c r="I42" s="15"/>
      <c r="J42" s="39" t="s">
        <v>76</v>
      </c>
      <c r="K42" s="39"/>
      <c r="L42" s="39"/>
      <c r="M42" s="114"/>
      <c r="N42" s="53" t="n">
        <v>250</v>
      </c>
      <c r="O42" s="117"/>
    </row>
    <row r="43" customFormat="false" ht="16.5" hidden="false" customHeight="true" outlineLevel="0" collapsed="false">
      <c r="A43" s="122"/>
      <c r="B43" s="6"/>
      <c r="C43" s="22" t="s">
        <v>77</v>
      </c>
      <c r="D43" s="39"/>
      <c r="E43" s="39"/>
      <c r="F43" s="39"/>
      <c r="G43" s="121" t="n">
        <v>800</v>
      </c>
      <c r="H43" s="14"/>
      <c r="I43" s="15"/>
      <c r="J43" s="39" t="s">
        <v>78</v>
      </c>
      <c r="K43" s="39"/>
      <c r="L43" s="39"/>
      <c r="M43" s="114"/>
      <c r="N43" s="53" t="n">
        <v>325</v>
      </c>
      <c r="O43" s="117"/>
    </row>
    <row r="44" customFormat="false" ht="16.5" hidden="false" customHeight="true" outlineLevel="0" collapsed="false">
      <c r="A44" s="122"/>
      <c r="B44" s="6"/>
      <c r="C44" s="22" t="s">
        <v>79</v>
      </c>
      <c r="D44" s="39"/>
      <c r="E44" s="39"/>
      <c r="F44" s="39"/>
      <c r="G44" s="121" t="n">
        <v>800</v>
      </c>
      <c r="H44" s="123"/>
      <c r="I44" s="15"/>
      <c r="J44" s="40"/>
      <c r="K44" s="40"/>
      <c r="L44" s="40"/>
      <c r="M44" s="40"/>
      <c r="N44" s="40"/>
      <c r="O44" s="117"/>
    </row>
    <row r="45" customFormat="false" ht="13.5" hidden="false" customHeight="true" outlineLevel="0" collapsed="false">
      <c r="A45" s="122"/>
      <c r="B45" s="6"/>
      <c r="C45" s="124"/>
      <c r="D45" s="40"/>
      <c r="E45" s="40"/>
      <c r="F45" s="40"/>
      <c r="G45" s="125"/>
      <c r="H45" s="123"/>
      <c r="I45" s="126"/>
      <c r="J45" s="33" t="s">
        <v>80</v>
      </c>
      <c r="K45" s="127"/>
      <c r="L45" s="127"/>
      <c r="M45" s="127"/>
      <c r="N45" s="128" t="n">
        <f aca="false">SUM(N35:N43,G35:G44)</f>
        <v>164721</v>
      </c>
      <c r="O45" s="117"/>
    </row>
    <row r="46" customFormat="false" ht="10.5" hidden="false" customHeight="true" outlineLevel="0" collapsed="false">
      <c r="A46" s="122"/>
      <c r="B46" s="6"/>
      <c r="C46" s="129"/>
      <c r="D46" s="130"/>
      <c r="E46" s="130"/>
      <c r="F46" s="131"/>
      <c r="G46" s="131"/>
      <c r="H46" s="131"/>
      <c r="I46" s="131"/>
      <c r="J46" s="131"/>
      <c r="K46" s="131"/>
      <c r="L46" s="131"/>
      <c r="M46" s="131"/>
      <c r="N46" s="131"/>
      <c r="O46" s="117"/>
    </row>
    <row r="47" s="119" customFormat="true" ht="13.5" hidden="false" customHeight="true" outlineLevel="0" collapsed="false">
      <c r="B47" s="132"/>
      <c r="C47" s="133"/>
      <c r="D47" s="133"/>
      <c r="E47" s="133"/>
      <c r="F47" s="134"/>
      <c r="G47" s="134"/>
      <c r="H47" s="134"/>
      <c r="I47" s="134"/>
      <c r="J47" s="134"/>
      <c r="K47" s="134"/>
      <c r="L47" s="134"/>
      <c r="M47" s="134"/>
      <c r="N47" s="134"/>
      <c r="O47" s="135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  <row r="48" customFormat="false" ht="12" hidden="false" customHeight="true" outlineLevel="0" collapsed="false"/>
    <row r="49" customFormat="false" ht="12" hidden="false" customHeight="true" outlineLevel="0" collapsed="false"/>
    <row r="50" customFormat="false" ht="12" hidden="false" customHeight="true" outlineLevel="0" collapsed="false"/>
    <row r="51" customFormat="false" ht="12" hidden="false" customHeight="true" outlineLevel="0" collapsed="false"/>
    <row r="52" customFormat="false" ht="12" hidden="false" customHeight="true" outlineLevel="0" collapsed="false"/>
    <row r="53" customFormat="false" ht="12" hidden="false" customHeight="true" outlineLevel="0" collapsed="false"/>
    <row r="54" customFormat="false" ht="12" hidden="true" customHeight="true" outlineLevel="0" collapsed="false"/>
    <row r="55" customFormat="false" ht="10.5" hidden="true" customHeight="true" outlineLevel="0" collapsed="false">
      <c r="S55" s="137"/>
      <c r="T55" s="137"/>
      <c r="U55" s="138"/>
    </row>
    <row r="56" customFormat="false" ht="12.75" hidden="true" customHeight="true" outlineLevel="0" collapsed="false"/>
    <row r="57" customFormat="false" ht="7.5" hidden="true" customHeight="true" outlineLevel="0" collapsed="false"/>
    <row r="58" customFormat="false" ht="9" hidden="true" customHeight="true" outlineLevel="0" collapsed="false"/>
    <row r="59" s="139" customFormat="true" ht="4.5" hidden="true" customHeight="true" outlineLevel="0" collapsed="false"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</row>
    <row r="60" customFormat="false" ht="14.25" hidden="true" customHeight="false" outlineLevel="0" collapsed="false"/>
    <row r="61" customFormat="false" ht="14.25" hidden="true" customHeight="false" outlineLevel="0" collapsed="false"/>
    <row r="62" customFormat="false" ht="14.25" hidden="tru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2">
    <mergeCell ref="C3:E3"/>
    <mergeCell ref="G3:K3"/>
    <mergeCell ref="L3:N3"/>
    <mergeCell ref="C4:E4"/>
    <mergeCell ref="J12:K12"/>
    <mergeCell ref="G23:N23"/>
    <mergeCell ref="L26:M26"/>
    <mergeCell ref="J30:N30"/>
    <mergeCell ref="J31:N31"/>
    <mergeCell ref="J32:N32"/>
    <mergeCell ref="J33:N33"/>
    <mergeCell ref="F46:N46"/>
  </mergeCells>
  <printOptions headings="false" gridLines="false" gridLinesSet="true" horizontalCentered="true" verticalCentered="true"/>
  <pageMargins left="0.3" right="0.25" top="0.3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2011-01-25T16:09:44Z</dcterms:created>
  <dc:creator>Michael</dc:creator>
  <dc:description/>
  <dc:language>en-US</dc:language>
  <cp:lastModifiedBy/>
  <cp:lastPrinted>2023-08-05T00:12:04Z</cp:lastPrinted>
  <dcterms:modified xsi:type="dcterms:W3CDTF">2025-05-27T12:40:08Z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